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nislav\Desktop\"/>
    </mc:Choice>
  </mc:AlternateContent>
  <xr:revisionPtr revIDLastSave="0" documentId="13_ncr:1_{B187ECD1-F1F1-42CE-91C9-11F92394CC0D}" xr6:coauthVersionLast="45" xr6:coauthVersionMax="45" xr10:uidLastSave="{00000000-0000-0000-0000-000000000000}"/>
  <bookViews>
    <workbookView xWindow="-108" yWindow="-108" windowWidth="23256" windowHeight="12576" xr2:uid="{137B0E82-0D9B-4F69-8DDF-5B9533D6281A}"/>
  </bookViews>
  <sheets>
    <sheet name="Určení EA" sheetId="1" r:id="rId1"/>
  </sheets>
  <definedNames>
    <definedName name="_xlnm.Print_Area" localSheetId="0">'Určení EA'!$B$1:$P$40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1" l="1"/>
  <c r="E26" i="1"/>
  <c r="O9" i="1" l="1"/>
  <c r="M9" i="1"/>
  <c r="K9" i="1"/>
  <c r="J5" i="1"/>
  <c r="J9" i="1"/>
  <c r="M23" i="1"/>
  <c r="M22" i="1"/>
  <c r="L5" i="1"/>
  <c r="J33" i="1" s="1"/>
  <c r="B34" i="1"/>
  <c r="K28" i="1"/>
  <c r="G23" i="1"/>
  <c r="H23" i="1" s="1"/>
  <c r="G22" i="1"/>
  <c r="H22" i="1" s="1"/>
  <c r="J21" i="1"/>
  <c r="L21" i="1" s="1"/>
  <c r="J20" i="1"/>
  <c r="L20" i="1" s="1"/>
  <c r="J19" i="1"/>
  <c r="L19" i="1" s="1"/>
  <c r="J18" i="1"/>
  <c r="L18" i="1" s="1"/>
  <c r="J17" i="1"/>
  <c r="M17" i="1" s="1"/>
  <c r="J16" i="1"/>
  <c r="L16" i="1" s="1"/>
  <c r="J15" i="1"/>
  <c r="M15" i="1" s="1"/>
  <c r="J14" i="1"/>
  <c r="M14" i="1" s="1"/>
  <c r="J13" i="1"/>
  <c r="L13" i="1" s="1"/>
  <c r="J12" i="1"/>
  <c r="N12" i="1" s="1"/>
  <c r="J11" i="1"/>
  <c r="J10" i="1"/>
  <c r="J23" i="1"/>
  <c r="J22" i="1"/>
  <c r="L31" i="1"/>
  <c r="O23" i="1"/>
  <c r="P23" i="1" s="1"/>
  <c r="O22" i="1"/>
  <c r="P22" i="1" s="1"/>
  <c r="O21" i="1"/>
  <c r="P21" i="1" s="1"/>
  <c r="N21" i="1"/>
  <c r="O20" i="1"/>
  <c r="P20" i="1" s="1"/>
  <c r="O19" i="1"/>
  <c r="P19" i="1" s="1"/>
  <c r="M19" i="1"/>
  <c r="O18" i="1"/>
  <c r="P18" i="1" s="1"/>
  <c r="O17" i="1"/>
  <c r="P17" i="1" s="1"/>
  <c r="O16" i="1"/>
  <c r="P16" i="1" s="1"/>
  <c r="O15" i="1"/>
  <c r="P15" i="1" s="1"/>
  <c r="O11" i="1"/>
  <c r="P11" i="1" s="1"/>
  <c r="O10" i="1"/>
  <c r="P10" i="1" s="1"/>
  <c r="D31" i="1"/>
  <c r="G21" i="1"/>
  <c r="H21" i="1" s="1"/>
  <c r="F21" i="1"/>
  <c r="E21" i="1"/>
  <c r="D21" i="1"/>
  <c r="G20" i="1"/>
  <c r="H20" i="1" s="1"/>
  <c r="F20" i="1"/>
  <c r="E20" i="1"/>
  <c r="D20" i="1"/>
  <c r="G19" i="1"/>
  <c r="H19" i="1" s="1"/>
  <c r="F19" i="1"/>
  <c r="E19" i="1"/>
  <c r="D19" i="1"/>
  <c r="G18" i="1"/>
  <c r="H18" i="1" s="1"/>
  <c r="F18" i="1"/>
  <c r="E18" i="1"/>
  <c r="D18" i="1"/>
  <c r="G17" i="1"/>
  <c r="H17" i="1" s="1"/>
  <c r="F17" i="1"/>
  <c r="E17" i="1"/>
  <c r="D17" i="1"/>
  <c r="G16" i="1"/>
  <c r="H16" i="1" s="1"/>
  <c r="F16" i="1"/>
  <c r="E16" i="1"/>
  <c r="D16" i="1"/>
  <c r="G15" i="1"/>
  <c r="H15" i="1" s="1"/>
  <c r="F15" i="1"/>
  <c r="E15" i="1"/>
  <c r="D15" i="1"/>
  <c r="F14" i="1"/>
  <c r="E14" i="1"/>
  <c r="D14" i="1"/>
  <c r="F13" i="1"/>
  <c r="E13" i="1"/>
  <c r="D13" i="1"/>
  <c r="F12" i="1"/>
  <c r="E12" i="1"/>
  <c r="D12" i="1"/>
  <c r="G11" i="1"/>
  <c r="H11" i="1" s="1"/>
  <c r="G10" i="1"/>
  <c r="H10" i="1" s="1"/>
  <c r="J34" i="1" l="1"/>
  <c r="B33" i="1"/>
  <c r="L15" i="1"/>
  <c r="N17" i="1"/>
  <c r="M21" i="1"/>
  <c r="M13" i="1"/>
  <c r="O13" i="1" s="1"/>
  <c r="P13" i="1" s="1"/>
  <c r="N13" i="1"/>
  <c r="N14" i="1"/>
  <c r="M18" i="1"/>
  <c r="L17" i="1"/>
  <c r="G14" i="1"/>
  <c r="H14" i="1" s="1"/>
  <c r="N20" i="1"/>
  <c r="N15" i="1"/>
  <c r="N19" i="1"/>
  <c r="M16" i="1"/>
  <c r="N18" i="1"/>
  <c r="L14" i="1"/>
  <c r="O14" i="1" s="1"/>
  <c r="P14" i="1" s="1"/>
  <c r="N16" i="1"/>
  <c r="M20" i="1"/>
  <c r="L12" i="1"/>
  <c r="M12" i="1"/>
  <c r="G13" i="1"/>
  <c r="H13" i="1" s="1"/>
  <c r="G12" i="1"/>
  <c r="H12" i="1" s="1"/>
  <c r="O12" i="1" l="1"/>
  <c r="F24" i="1"/>
  <c r="C31" i="1" s="1"/>
  <c r="B35" i="1" l="1"/>
  <c r="B36" i="1"/>
  <c r="P12" i="1"/>
  <c r="N24" i="1"/>
  <c r="K31" i="1" s="1"/>
  <c r="J36" i="1" s="1"/>
  <c r="B40" i="1" l="1"/>
  <c r="J35" i="1"/>
</calcChain>
</file>

<file path=xl/sharedStrings.xml><?xml version="1.0" encoding="utf-8"?>
<sst xmlns="http://schemas.openxmlformats.org/spreadsheetml/2006/main" count="141" uniqueCount="64">
  <si>
    <t>Elektřina</t>
  </si>
  <si>
    <t>MWh</t>
  </si>
  <si>
    <t>GJ</t>
  </si>
  <si>
    <t>Nafta</t>
  </si>
  <si>
    <t>litrů</t>
  </si>
  <si>
    <t>GJ/t</t>
  </si>
  <si>
    <r>
      <t>t/m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</si>
  <si>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t>Výhřevnost</t>
  </si>
  <si>
    <t>Měrná hmotnost</t>
  </si>
  <si>
    <t>Energie</t>
  </si>
  <si>
    <t>Celkem energie</t>
  </si>
  <si>
    <t>Benzín</t>
  </si>
  <si>
    <t>Počet zaměstnanců</t>
  </si>
  <si>
    <t>osob</t>
  </si>
  <si>
    <t>mil. Kč</t>
  </si>
  <si>
    <t>Roční bilanční suma rozvahy</t>
  </si>
  <si>
    <t>Orgán veřejné moci</t>
  </si>
  <si>
    <t>URČENÍ POVINNOSTI zpracovávat Energetický audit nebo zavést Energetický management dle ČSN EN ISO 50001 (vše podle zákona č.406/2000 Sb. v platném znění)</t>
  </si>
  <si>
    <t>Energonositel</t>
  </si>
  <si>
    <t>Spotřebované množství za rok</t>
  </si>
  <si>
    <t xml:space="preserve">Firma: </t>
  </si>
  <si>
    <t>&lt;zde zadejte informace o firmě&gt;</t>
  </si>
  <si>
    <t>IČ:</t>
  </si>
  <si>
    <t>Skladba energetické spotřeby roku</t>
  </si>
  <si>
    <t>00000000</t>
  </si>
  <si>
    <t>NE</t>
  </si>
  <si>
    <t>Zemní plyn</t>
  </si>
  <si>
    <t>Propan</t>
  </si>
  <si>
    <t>LTO</t>
  </si>
  <si>
    <t>Dřevo palivové</t>
  </si>
  <si>
    <t>Dřevěné brikety</t>
  </si>
  <si>
    <t>HU prachové - Most</t>
  </si>
  <si>
    <t>HU tříděné - Most</t>
  </si>
  <si>
    <t>HU prachové - Sokolov</t>
  </si>
  <si>
    <t>HU tříděné - Sokolov</t>
  </si>
  <si>
    <t>ČU prachové - Ostrava</t>
  </si>
  <si>
    <t>ČU energetické - Ostrava</t>
  </si>
  <si>
    <t>ČU prachové - Kladno</t>
  </si>
  <si>
    <t>ČU energetické - Kladno</t>
  </si>
  <si>
    <t>UVKP - Ostrava</t>
  </si>
  <si>
    <t>Kaly - Ostrava</t>
  </si>
  <si>
    <t>Proplástek - Ostrava</t>
  </si>
  <si>
    <t>Koks otopový</t>
  </si>
  <si>
    <t>Lignit</t>
  </si>
  <si>
    <t>Brikety</t>
  </si>
  <si>
    <t>Sláma obilná</t>
  </si>
  <si>
    <t>Komunální odpad</t>
  </si>
  <si>
    <t>Papír</t>
  </si>
  <si>
    <t>Pryžový odpad</t>
  </si>
  <si>
    <t>TTO</t>
  </si>
  <si>
    <t>Svítiplyn</t>
  </si>
  <si>
    <t>Zemní plyn karbonský - důlní</t>
  </si>
  <si>
    <t>Generátorový plyn</t>
  </si>
  <si>
    <t>Koksárenský plyn</t>
  </si>
  <si>
    <t>Vysokopecní plyn</t>
  </si>
  <si>
    <t>t</t>
  </si>
  <si>
    <t>1000m3</t>
  </si>
  <si>
    <t>GJ/1000m3</t>
  </si>
  <si>
    <t>created by</t>
  </si>
  <si>
    <t>(slouží pouze jako orientační výpočet, od 25.1.2020)</t>
  </si>
  <si>
    <t>Roční obrat</t>
  </si>
  <si>
    <t>Roční spotřeba energie</t>
  </si>
  <si>
    <t>verze 1.1</t>
  </si>
  <si>
    <t>Teplo SZTE (CZT)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</si>
</sst>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sz val="18"/>
      <color theme="0" tint="-0.499984740745262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ck">
        <color auto="1"/>
      </right>
      <top style="dashed">
        <color auto="1"/>
      </top>
      <bottom/>
      <diagonal/>
    </border>
    <border>
      <left style="thick">
        <color auto="1"/>
      </left>
      <right/>
      <top style="double">
        <color auto="1"/>
      </top>
      <bottom style="thick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/>
      <right style="thick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ashed">
        <color auto="1"/>
      </bottom>
      <diagonal/>
    </border>
    <border>
      <left/>
      <right style="thick">
        <color auto="1"/>
      </right>
      <top style="thick">
        <color auto="1"/>
      </top>
      <bottom style="dashed">
        <color auto="1"/>
      </bottom>
      <diagonal/>
    </border>
    <border>
      <left/>
      <right style="thick">
        <color auto="1"/>
      </right>
      <top style="dashed">
        <color auto="1"/>
      </top>
      <bottom style="dashed">
        <color auto="1"/>
      </bottom>
      <diagonal/>
    </border>
    <border>
      <left/>
      <right style="thick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17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/>
    <xf numFmtId="0" fontId="0" fillId="0" borderId="21" xfId="0" applyBorder="1" applyAlignment="1">
      <alignment horizontal="center" vertical="center"/>
    </xf>
    <xf numFmtId="164" fontId="0" fillId="0" borderId="21" xfId="0" applyNumberFormat="1" applyBorder="1"/>
    <xf numFmtId="0" fontId="0" fillId="0" borderId="0" xfId="0" applyBorder="1" applyAlignment="1">
      <alignment horizontal="center" vertical="center"/>
    </xf>
    <xf numFmtId="165" fontId="0" fillId="2" borderId="3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0" fontId="1" fillId="0" borderId="0" xfId="0" applyFont="1"/>
    <xf numFmtId="0" fontId="4" fillId="0" borderId="0" xfId="0" applyFont="1" applyProtection="1">
      <protection hidden="1"/>
    </xf>
    <xf numFmtId="164" fontId="0" fillId="0" borderId="0" xfId="0" applyNumberFormat="1" applyProtection="1">
      <protection hidden="1"/>
    </xf>
    <xf numFmtId="1" fontId="4" fillId="2" borderId="0" xfId="0" applyNumberFormat="1" applyFont="1" applyFill="1" applyAlignment="1" applyProtection="1">
      <alignment horizontal="center" vertical="center"/>
      <protection locked="0"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165" fontId="0" fillId="0" borderId="0" xfId="0" applyNumberFormat="1" applyProtection="1">
      <protection hidden="1"/>
    </xf>
    <xf numFmtId="1" fontId="4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1" fillId="3" borderId="12" xfId="0" applyFont="1" applyFill="1" applyBorder="1" applyAlignment="1" applyProtection="1">
      <alignment horizontal="center" vertical="center"/>
      <protection hidden="1"/>
    </xf>
    <xf numFmtId="0" fontId="0" fillId="0" borderId="9" xfId="0" applyBorder="1" applyProtection="1">
      <protection hidden="1"/>
    </xf>
    <xf numFmtId="164" fontId="0" fillId="2" borderId="10" xfId="0" applyNumberFormat="1" applyFill="1" applyBorder="1" applyProtection="1">
      <protection locked="0" hidden="1"/>
    </xf>
    <xf numFmtId="0" fontId="0" fillId="0" borderId="4" xfId="0" applyBorder="1" applyAlignment="1" applyProtection="1">
      <alignment horizontal="center" vertical="center"/>
      <protection hidden="1"/>
    </xf>
    <xf numFmtId="164" fontId="0" fillId="0" borderId="10" xfId="0" applyNumberFormat="1" applyBorder="1" applyProtection="1"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3" xfId="0" applyBorder="1" applyProtection="1">
      <protection hidden="1"/>
    </xf>
    <xf numFmtId="164" fontId="0" fillId="2" borderId="4" xfId="0" applyNumberFormat="1" applyFill="1" applyBorder="1" applyProtection="1">
      <protection locked="0" hidden="1"/>
    </xf>
    <xf numFmtId="164" fontId="0" fillId="0" borderId="4" xfId="0" applyNumberFormat="1" applyBorder="1" applyProtection="1"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2" borderId="3" xfId="0" applyFill="1" applyBorder="1" applyProtection="1">
      <protection locked="0" hidden="1"/>
    </xf>
    <xf numFmtId="165" fontId="0" fillId="0" borderId="10" xfId="0" applyNumberForma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3" xfId="0" applyFill="1" applyBorder="1" applyProtection="1">
      <protection hidden="1"/>
    </xf>
    <xf numFmtId="165" fontId="0" fillId="0" borderId="4" xfId="0" applyNumberFormat="1" applyBorder="1" applyAlignment="1" applyProtection="1">
      <alignment horizontal="center" vertical="center"/>
      <protection hidden="1"/>
    </xf>
    <xf numFmtId="0" fontId="0" fillId="2" borderId="15" xfId="0" applyFill="1" applyBorder="1" applyProtection="1">
      <protection locked="0" hidden="1"/>
    </xf>
    <xf numFmtId="164" fontId="0" fillId="2" borderId="16" xfId="0" applyNumberFormat="1" applyFill="1" applyBorder="1" applyProtection="1">
      <protection locked="0" hidden="1"/>
    </xf>
    <xf numFmtId="0" fontId="0" fillId="0" borderId="16" xfId="0" applyBorder="1" applyAlignment="1" applyProtection="1">
      <alignment horizontal="center" vertical="center"/>
      <protection hidden="1"/>
    </xf>
    <xf numFmtId="164" fontId="0" fillId="0" borderId="16" xfId="0" applyNumberFormat="1" applyBorder="1" applyProtection="1">
      <protection hidden="1"/>
    </xf>
    <xf numFmtId="165" fontId="0" fillId="0" borderId="16" xfId="0" applyNumberFormat="1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center" vertical="center"/>
      <protection hidden="1"/>
    </xf>
    <xf numFmtId="0" fontId="0" fillId="0" borderId="15" xfId="0" applyFill="1" applyBorder="1" applyProtection="1">
      <protection hidden="1"/>
    </xf>
    <xf numFmtId="0" fontId="0" fillId="0" borderId="22" xfId="0" applyBorder="1" applyProtection="1">
      <protection hidden="1"/>
    </xf>
    <xf numFmtId="3" fontId="0" fillId="2" borderId="23" xfId="0" applyNumberFormat="1" applyFill="1" applyBorder="1" applyProtection="1">
      <protection locked="0" hidden="1"/>
    </xf>
    <xf numFmtId="0" fontId="0" fillId="0" borderId="23" xfId="0" applyBorder="1" applyAlignment="1" applyProtection="1">
      <alignment horizontal="center" vertical="center"/>
      <protection hidden="1"/>
    </xf>
    <xf numFmtId="0" fontId="0" fillId="2" borderId="23" xfId="0" applyFill="1" applyBorder="1" applyProtection="1">
      <protection locked="0" hidden="1"/>
    </xf>
    <xf numFmtId="164" fontId="0" fillId="0" borderId="23" xfId="0" applyNumberFormat="1" applyBorder="1" applyProtection="1"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0" fontId="0" fillId="0" borderId="23" xfId="0" applyBorder="1" applyProtection="1">
      <protection hidden="1"/>
    </xf>
    <xf numFmtId="0" fontId="0" fillId="0" borderId="15" xfId="0" applyBorder="1" applyProtection="1">
      <protection hidden="1"/>
    </xf>
    <xf numFmtId="3" fontId="0" fillId="2" borderId="16" xfId="0" applyNumberFormat="1" applyFill="1" applyBorder="1" applyProtection="1">
      <protection locked="0" hidden="1"/>
    </xf>
    <xf numFmtId="0" fontId="0" fillId="2" borderId="16" xfId="0" applyFill="1" applyBorder="1" applyProtection="1">
      <protection locked="0" hidden="1"/>
    </xf>
    <xf numFmtId="0" fontId="0" fillId="0" borderId="16" xfId="0" applyBorder="1" applyProtection="1">
      <protection hidden="1"/>
    </xf>
    <xf numFmtId="0" fontId="3" fillId="3" borderId="18" xfId="0" applyFont="1" applyFill="1" applyBorder="1" applyProtection="1">
      <protection hidden="1"/>
    </xf>
    <xf numFmtId="164" fontId="3" fillId="3" borderId="19" xfId="0" applyNumberFormat="1" applyFont="1" applyFill="1" applyBorder="1" applyProtection="1">
      <protection hidden="1"/>
    </xf>
    <xf numFmtId="0" fontId="3" fillId="3" borderId="19" xfId="0" applyFont="1" applyFill="1" applyBorder="1" applyAlignment="1" applyProtection="1">
      <alignment horizontal="center" vertical="center"/>
      <protection hidden="1"/>
    </xf>
    <xf numFmtId="0" fontId="3" fillId="3" borderId="19" xfId="0" applyFont="1" applyFill="1" applyBorder="1" applyProtection="1">
      <protection hidden="1"/>
    </xf>
    <xf numFmtId="0" fontId="3" fillId="3" borderId="20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Protection="1">
      <protection hidden="1"/>
    </xf>
    <xf numFmtId="3" fontId="0" fillId="2" borderId="2" xfId="0" applyNumberFormat="1" applyFill="1" applyBorder="1" applyAlignment="1" applyProtection="1">
      <alignment horizontal="center" vertical="center"/>
      <protection locked="0" hidden="1"/>
    </xf>
    <xf numFmtId="0" fontId="0" fillId="0" borderId="25" xfId="0" applyBorder="1" applyAlignment="1" applyProtection="1">
      <alignment horizontal="center" vertical="center"/>
      <protection hidden="1"/>
    </xf>
    <xf numFmtId="0" fontId="1" fillId="0" borderId="3" xfId="0" applyFont="1" applyFill="1" applyBorder="1" applyProtection="1">
      <protection hidden="1"/>
    </xf>
    <xf numFmtId="164" fontId="0" fillId="2" borderId="4" xfId="0" applyNumberFormat="1" applyFill="1" applyBorder="1" applyAlignment="1" applyProtection="1">
      <alignment vertical="center"/>
      <protection locked="0" hidden="1"/>
    </xf>
    <xf numFmtId="0" fontId="0" fillId="0" borderId="26" xfId="0" applyBorder="1" applyAlignment="1" applyProtection="1">
      <alignment horizontal="center" vertical="center"/>
      <protection hidden="1"/>
    </xf>
    <xf numFmtId="0" fontId="1" fillId="0" borderId="3" xfId="0" applyFont="1" applyBorder="1" applyProtection="1">
      <protection hidden="1"/>
    </xf>
    <xf numFmtId="0" fontId="1" fillId="0" borderId="6" xfId="0" applyFont="1" applyFill="1" applyBorder="1" applyProtection="1">
      <protection hidden="1"/>
    </xf>
    <xf numFmtId="164" fontId="0" fillId="2" borderId="7" xfId="0" applyNumberFormat="1" applyFill="1" applyBorder="1" applyAlignment="1" applyProtection="1">
      <alignment vertical="center"/>
      <protection locked="0" hidden="1"/>
    </xf>
    <xf numFmtId="0" fontId="0" fillId="0" borderId="27" xfId="0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1" fillId="0" borderId="29" xfId="0" applyFont="1" applyFill="1" applyBorder="1" applyProtection="1">
      <protection hidden="1"/>
    </xf>
    <xf numFmtId="164" fontId="0" fillId="0" borderId="28" xfId="0" applyNumberFormat="1" applyBorder="1" applyProtection="1">
      <protection hidden="1"/>
    </xf>
    <xf numFmtId="0" fontId="0" fillId="0" borderId="30" xfId="0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164" fontId="0" fillId="0" borderId="0" xfId="0" applyNumberFormat="1" applyBorder="1" applyProtection="1">
      <protection hidden="1"/>
    </xf>
    <xf numFmtId="0" fontId="7" fillId="0" borderId="0" xfId="0" applyFont="1" applyFill="1" applyBorder="1" applyProtection="1">
      <protection hidden="1"/>
    </xf>
    <xf numFmtId="0" fontId="0" fillId="0" borderId="31" xfId="0" applyBorder="1" applyAlignment="1" applyProtection="1">
      <alignment horizontal="center" vertical="center"/>
      <protection hidden="1"/>
    </xf>
    <xf numFmtId="164" fontId="0" fillId="0" borderId="43" xfId="0" applyNumberFormat="1" applyBorder="1" applyProtection="1">
      <protection hidden="1"/>
    </xf>
    <xf numFmtId="164" fontId="0" fillId="0" borderId="44" xfId="0" applyNumberFormat="1" applyBorder="1" applyProtection="1">
      <protection hidden="1"/>
    </xf>
    <xf numFmtId="0" fontId="13" fillId="4" borderId="46" xfId="0" applyFont="1" applyFill="1" applyBorder="1" applyAlignment="1" applyProtection="1">
      <alignment horizontal="center" vertical="center"/>
      <protection hidden="1"/>
    </xf>
    <xf numFmtId="0" fontId="13" fillId="4" borderId="47" xfId="0" applyFont="1" applyFill="1" applyBorder="1" applyAlignment="1" applyProtection="1">
      <alignment horizontal="right" vertical="center" indent="1"/>
      <protection hidden="1"/>
    </xf>
    <xf numFmtId="0" fontId="12" fillId="4" borderId="48" xfId="0" applyFont="1" applyFill="1" applyBorder="1" applyAlignment="1" applyProtection="1">
      <alignment horizontal="left" vertical="top" indent="1"/>
      <protection hidden="1"/>
    </xf>
    <xf numFmtId="0" fontId="11" fillId="4" borderId="49" xfId="0" applyFont="1" applyFill="1" applyBorder="1" applyAlignment="1" applyProtection="1">
      <alignment horizontal="right" vertical="center"/>
      <protection hidden="1"/>
    </xf>
    <xf numFmtId="164" fontId="1" fillId="3" borderId="12" xfId="0" applyNumberFormat="1" applyFont="1" applyFill="1" applyBorder="1" applyAlignment="1">
      <alignment horizontal="center"/>
    </xf>
    <xf numFmtId="164" fontId="1" fillId="3" borderId="14" xfId="0" applyNumberFormat="1" applyFont="1" applyFill="1" applyBorder="1" applyAlignment="1">
      <alignment horizontal="center"/>
    </xf>
    <xf numFmtId="164" fontId="3" fillId="3" borderId="19" xfId="0" applyNumberFormat="1" applyFont="1" applyFill="1" applyBorder="1" applyAlignment="1" applyProtection="1">
      <alignment horizontal="right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164" fontId="1" fillId="0" borderId="31" xfId="0" applyNumberFormat="1" applyFont="1" applyFill="1" applyBorder="1" applyAlignment="1" applyProtection="1">
      <alignment horizontal="center" vertical="center"/>
      <protection hidden="1"/>
    </xf>
    <xf numFmtId="164" fontId="1" fillId="0" borderId="26" xfId="0" applyNumberFormat="1" applyFont="1" applyFill="1" applyBorder="1" applyAlignment="1" applyProtection="1">
      <alignment horizontal="center" vertical="center"/>
      <protection hidden="1"/>
    </xf>
    <xf numFmtId="0" fontId="6" fillId="0" borderId="40" xfId="0" applyFont="1" applyBorder="1" applyAlignment="1" applyProtection="1">
      <alignment horizontal="center"/>
      <protection hidden="1"/>
    </xf>
    <xf numFmtId="0" fontId="6" fillId="0" borderId="41" xfId="0" applyFont="1" applyBorder="1" applyAlignment="1" applyProtection="1">
      <alignment horizontal="center"/>
      <protection hidden="1"/>
    </xf>
    <xf numFmtId="0" fontId="6" fillId="0" borderId="42" xfId="0" applyFont="1" applyBorder="1" applyAlignment="1" applyProtection="1">
      <alignment horizontal="center"/>
      <protection hidden="1"/>
    </xf>
    <xf numFmtId="0" fontId="6" fillId="0" borderId="3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39" xfId="0" applyFont="1" applyBorder="1" applyAlignment="1" applyProtection="1">
      <alignment horizontal="center" wrapText="1"/>
      <protection hidden="1"/>
    </xf>
    <xf numFmtId="0" fontId="6" fillId="0" borderId="35" xfId="0" applyFont="1" applyBorder="1" applyAlignment="1" applyProtection="1">
      <alignment horizontal="center" wrapText="1"/>
      <protection hidden="1"/>
    </xf>
    <xf numFmtId="0" fontId="6" fillId="0" borderId="36" xfId="0" applyFont="1" applyBorder="1" applyAlignment="1" applyProtection="1">
      <alignment horizontal="center" wrapText="1"/>
      <protection hidden="1"/>
    </xf>
    <xf numFmtId="0" fontId="6" fillId="0" borderId="37" xfId="0" applyFont="1" applyBorder="1" applyAlignment="1" applyProtection="1">
      <alignment horizontal="center" wrapText="1"/>
      <protection hidden="1"/>
    </xf>
    <xf numFmtId="0" fontId="7" fillId="0" borderId="32" xfId="0" applyFont="1" applyBorder="1" applyAlignment="1" applyProtection="1">
      <alignment horizontal="center" vertical="center" wrapText="1"/>
      <protection hidden="1"/>
    </xf>
    <xf numFmtId="0" fontId="7" fillId="0" borderId="33" xfId="0" applyFont="1" applyBorder="1" applyAlignment="1" applyProtection="1">
      <alignment horizontal="center" vertical="center" wrapText="1"/>
      <protection hidden="1"/>
    </xf>
    <xf numFmtId="0" fontId="7" fillId="0" borderId="34" xfId="0" applyFont="1" applyBorder="1" applyAlignment="1" applyProtection="1">
      <alignment horizontal="center" vertical="center" wrapText="1"/>
      <protection hidden="1"/>
    </xf>
    <xf numFmtId="0" fontId="7" fillId="0" borderId="38" xfId="0" applyFont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7" fillId="0" borderId="39" xfId="0" applyFont="1" applyBorder="1" applyAlignment="1" applyProtection="1">
      <alignment horizontal="center" vertical="center" wrapText="1"/>
      <protection hidden="1"/>
    </xf>
    <xf numFmtId="164" fontId="1" fillId="2" borderId="31" xfId="0" applyNumberFormat="1" applyFont="1" applyFill="1" applyBorder="1" applyAlignment="1" applyProtection="1">
      <alignment horizontal="center" vertical="center"/>
      <protection locked="0" hidden="1"/>
    </xf>
    <xf numFmtId="164" fontId="1" fillId="2" borderId="26" xfId="0" applyNumberFormat="1" applyFont="1" applyFill="1" applyBorder="1" applyAlignment="1" applyProtection="1">
      <alignment horizontal="center" vertical="center"/>
      <protection locked="0" hidden="1"/>
    </xf>
    <xf numFmtId="0" fontId="4" fillId="0" borderId="0" xfId="0" applyFont="1" applyAlignment="1">
      <alignment horizontal="left"/>
    </xf>
    <xf numFmtId="49" fontId="8" fillId="2" borderId="0" xfId="0" applyNumberFormat="1" applyFont="1" applyFill="1" applyAlignment="1" applyProtection="1">
      <alignment horizontal="center"/>
      <protection locked="0" hidden="1"/>
    </xf>
    <xf numFmtId="164" fontId="9" fillId="2" borderId="0" xfId="0" applyNumberFormat="1" applyFont="1" applyFill="1" applyAlignment="1" applyProtection="1">
      <alignment horizontal="left"/>
      <protection locked="0" hidden="1"/>
    </xf>
    <xf numFmtId="164" fontId="1" fillId="3" borderId="13" xfId="0" applyNumberFormat="1" applyFont="1" applyFill="1" applyBorder="1" applyAlignment="1" applyProtection="1">
      <alignment horizontal="center" wrapText="1"/>
      <protection hidden="1"/>
    </xf>
    <xf numFmtId="164" fontId="1" fillId="3" borderId="45" xfId="0" applyNumberFormat="1" applyFont="1" applyFill="1" applyBorder="1" applyAlignment="1" applyProtection="1">
      <alignment horizontal="center" vertical="center"/>
      <protection hidden="1"/>
    </xf>
    <xf numFmtId="164" fontId="1" fillId="3" borderId="13" xfId="0" applyNumberFormat="1" applyFont="1" applyFill="1" applyBorder="1" applyAlignment="1" applyProtection="1">
      <alignment horizontal="center" vertical="center"/>
      <protection hidden="1"/>
    </xf>
    <xf numFmtId="164" fontId="1" fillId="3" borderId="14" xfId="0" applyNumberFormat="1" applyFont="1" applyFill="1" applyBorder="1" applyAlignment="1" applyProtection="1">
      <alignment horizontal="center" vertical="center"/>
      <protection hidden="1"/>
    </xf>
    <xf numFmtId="164" fontId="1" fillId="3" borderId="50" xfId="0" applyNumberFormat="1" applyFont="1" applyFill="1" applyBorder="1" applyAlignment="1" applyProtection="1">
      <alignment horizontal="center" vertical="center"/>
      <protection hidden="1"/>
    </xf>
    <xf numFmtId="164" fontId="1" fillId="3" borderId="51" xfId="0" applyNumberFormat="1" applyFont="1" applyFill="1" applyBorder="1" applyAlignment="1" applyProtection="1">
      <alignment horizontal="center" vertical="center"/>
      <protection hidden="1"/>
    </xf>
    <xf numFmtId="0" fontId="14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480060</xdr:colOff>
      <xdr:row>8</xdr:row>
      <xdr:rowOff>350521</xdr:rowOff>
    </xdr:from>
    <xdr:to>
      <xdr:col>6</xdr:col>
      <xdr:colOff>38100</xdr:colOff>
      <xdr:row>11</xdr:row>
      <xdr:rowOff>63080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B1521E38-172D-40A2-A5A2-78B6A4AAE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9540" y="1737361"/>
          <a:ext cx="1051560" cy="497419"/>
        </a:xfrm>
        <a:prstGeom prst="rect">
          <a:avLst/>
        </a:prstGeom>
      </xdr:spPr>
    </xdr:pic>
    <xdr:clientData/>
  </xdr:twoCellAnchor>
  <xdr:twoCellAnchor editAs="oneCell">
    <xdr:from>
      <xdr:col>5</xdr:col>
      <xdr:colOff>221327</xdr:colOff>
      <xdr:row>27</xdr:row>
      <xdr:rowOff>129540</xdr:rowOff>
    </xdr:from>
    <xdr:to>
      <xdr:col>6</xdr:col>
      <xdr:colOff>297180</xdr:colOff>
      <xdr:row>31</xdr:row>
      <xdr:rowOff>76200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46D47351-E534-40EE-82DF-8E7A8C16CE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00"/>
        <a:stretch/>
      </xdr:blipFill>
      <xdr:spPr>
        <a:xfrm>
          <a:off x="4435187" y="5410200"/>
          <a:ext cx="822613" cy="723900"/>
        </a:xfrm>
        <a:prstGeom prst="rect">
          <a:avLst/>
        </a:prstGeom>
      </xdr:spPr>
    </xdr:pic>
    <xdr:clientData/>
  </xdr:twoCellAnchor>
  <xdr:twoCellAnchor editAs="oneCell">
    <xdr:from>
      <xdr:col>13</xdr:col>
      <xdr:colOff>160020</xdr:colOff>
      <xdr:row>27</xdr:row>
      <xdr:rowOff>129540</xdr:rowOff>
    </xdr:from>
    <xdr:to>
      <xdr:col>14</xdr:col>
      <xdr:colOff>235873</xdr:colOff>
      <xdr:row>31</xdr:row>
      <xdr:rowOff>76200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616CE6D5-F30B-4D05-82E6-AA278026BC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00"/>
        <a:stretch/>
      </xdr:blipFill>
      <xdr:spPr>
        <a:xfrm>
          <a:off x="10904220" y="5410200"/>
          <a:ext cx="822613" cy="723900"/>
        </a:xfrm>
        <a:prstGeom prst="rect">
          <a:avLst/>
        </a:prstGeom>
      </xdr:spPr>
    </xdr:pic>
    <xdr:clientData/>
  </xdr:twoCellAnchor>
  <xdr:oneCellAnchor>
    <xdr:from>
      <xdr:col>12</xdr:col>
      <xdr:colOff>480060</xdr:colOff>
      <xdr:row>8</xdr:row>
      <xdr:rowOff>350521</xdr:rowOff>
    </xdr:from>
    <xdr:ext cx="1051560" cy="497419"/>
    <xdr:pic>
      <xdr:nvPicPr>
        <xdr:cNvPr id="12" name="Obrázek 11">
          <a:extLst>
            <a:ext uri="{FF2B5EF4-FFF2-40B4-BE49-F238E27FC236}">
              <a16:creationId xmlns:a16="http://schemas.microsoft.com/office/drawing/2014/main" id="{BFAAD936-4BFD-4D9E-A80B-0772228559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9540" y="1737361"/>
          <a:ext cx="1051560" cy="49741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13C2F-0C48-4868-88F0-900F53568AA0}">
  <sheetPr codeName="List1">
    <pageSetUpPr fitToPage="1"/>
  </sheetPr>
  <dimension ref="B2:S71"/>
  <sheetViews>
    <sheetView showGridLines="0" showRowColHeaders="0" tabSelected="1" workbookViewId="0">
      <pane ySplit="9" topLeftCell="A10" activePane="bottomLeft" state="frozen"/>
      <selection pane="bottomLeft" activeCell="C10" sqref="C10"/>
    </sheetView>
  </sheetViews>
  <sheetFormatPr defaultRowHeight="14.4" x14ac:dyDescent="0.3"/>
  <cols>
    <col min="1" max="1" width="1" customWidth="1"/>
    <col min="2" max="2" width="27.77734375" customWidth="1"/>
    <col min="3" max="3" width="10.77734375" style="1" customWidth="1"/>
    <col min="4" max="4" width="10.88671875" style="3" customWidth="1"/>
    <col min="5" max="5" width="10.88671875" customWidth="1"/>
    <col min="6" max="6" width="10.88671875" style="3" customWidth="1"/>
    <col min="7" max="7" width="10.88671875" style="2" customWidth="1"/>
    <col min="8" max="8" width="10.88671875" style="3" customWidth="1"/>
    <col min="9" max="9" width="2.109375" style="3" customWidth="1"/>
    <col min="10" max="10" width="27.77734375" customWidth="1"/>
    <col min="11" max="11" width="10.77734375" style="1" customWidth="1"/>
    <col min="12" max="12" width="10.77734375" style="3" customWidth="1"/>
    <col min="13" max="13" width="10.88671875" customWidth="1"/>
    <col min="14" max="14" width="10.88671875" style="3" customWidth="1"/>
    <col min="15" max="15" width="10.88671875" style="2" customWidth="1"/>
    <col min="16" max="16" width="10.88671875" style="3" customWidth="1"/>
    <col min="17" max="17" width="2.109375" style="3" customWidth="1"/>
    <col min="18" max="18" width="6.5546875" style="1" customWidth="1"/>
    <col min="19" max="19" width="9.21875" style="3" customWidth="1"/>
  </cols>
  <sheetData>
    <row r="2" spans="2:19" ht="18" x14ac:dyDescent="0.35">
      <c r="B2" s="107" t="s">
        <v>17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2:19" x14ac:dyDescent="0.3">
      <c r="B3" s="12" t="s">
        <v>59</v>
      </c>
    </row>
    <row r="4" spans="2:19" ht="9" customHeight="1" x14ac:dyDescent="0.3"/>
    <row r="5" spans="2:19" ht="18" x14ac:dyDescent="0.35">
      <c r="B5" s="13" t="s">
        <v>23</v>
      </c>
      <c r="C5" s="14"/>
      <c r="D5" s="15">
        <v>2020</v>
      </c>
      <c r="E5" s="16"/>
      <c r="F5" s="17"/>
      <c r="G5" s="18"/>
      <c r="H5" s="17"/>
      <c r="I5" s="17"/>
      <c r="J5" s="13" t="str">
        <f>B5</f>
        <v>Skladba energetické spotřeby roku</v>
      </c>
      <c r="K5" s="14"/>
      <c r="L5" s="19">
        <f>D5-1</f>
        <v>2019</v>
      </c>
      <c r="M5" s="16"/>
      <c r="N5" s="17"/>
      <c r="O5" s="18"/>
      <c r="P5" s="17"/>
    </row>
    <row r="6" spans="2:19" ht="9.6" customHeight="1" x14ac:dyDescent="0.35">
      <c r="B6" s="13"/>
      <c r="C6" s="14"/>
      <c r="D6" s="14"/>
      <c r="E6" s="16"/>
      <c r="F6" s="17"/>
      <c r="G6" s="18"/>
      <c r="H6" s="17"/>
      <c r="I6" s="17"/>
      <c r="J6" s="13"/>
      <c r="K6" s="14"/>
      <c r="L6" s="19"/>
      <c r="M6" s="16"/>
      <c r="N6" s="17"/>
      <c r="O6" s="18"/>
      <c r="P6" s="17"/>
    </row>
    <row r="7" spans="2:19" ht="18" x14ac:dyDescent="0.35">
      <c r="B7" s="20" t="s">
        <v>20</v>
      </c>
      <c r="C7" s="109" t="s">
        <v>21</v>
      </c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21" t="s">
        <v>22</v>
      </c>
      <c r="O7" s="108" t="s">
        <v>24</v>
      </c>
      <c r="P7" s="108"/>
    </row>
    <row r="8" spans="2:19" ht="7.8" customHeight="1" thickBot="1" x14ac:dyDescent="0.4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spans="2:19" ht="31.8" customHeight="1" thickTop="1" thickBot="1" x14ac:dyDescent="0.35">
      <c r="B9" s="22" t="s">
        <v>18</v>
      </c>
      <c r="C9" s="110" t="s">
        <v>19</v>
      </c>
      <c r="D9" s="110"/>
      <c r="E9" s="114" t="s">
        <v>7</v>
      </c>
      <c r="F9" s="115"/>
      <c r="G9" s="112" t="s">
        <v>9</v>
      </c>
      <c r="H9" s="113"/>
      <c r="I9" s="17"/>
      <c r="J9" s="22" t="str">
        <f>B9</f>
        <v>Energonositel</v>
      </c>
      <c r="K9" s="110" t="str">
        <f>C9</f>
        <v>Spotřebované množství za rok</v>
      </c>
      <c r="L9" s="110"/>
      <c r="M9" s="111" t="str">
        <f>E9</f>
        <v>Výhřevnost</v>
      </c>
      <c r="N9" s="111"/>
      <c r="O9" s="112" t="str">
        <f>G9</f>
        <v>Energie</v>
      </c>
      <c r="P9" s="113"/>
    </row>
    <row r="10" spans="2:19" ht="15" thickTop="1" x14ac:dyDescent="0.3">
      <c r="B10" s="23" t="s">
        <v>0</v>
      </c>
      <c r="C10" s="24"/>
      <c r="D10" s="77" t="s">
        <v>1</v>
      </c>
      <c r="E10" s="80" t="s">
        <v>58</v>
      </c>
      <c r="F10" s="81">
        <v>2021</v>
      </c>
      <c r="G10" s="78" t="str">
        <f>IF(C10="","",IF(D10="GJ",ROUND(C10/3.6,3),IF(OR(D10="t",D10="1000m3"),ROUND(C10*E10/3.6,3),C10)))</f>
        <v/>
      </c>
      <c r="H10" s="27" t="str">
        <f>IF(G10="","","MWh")</f>
        <v/>
      </c>
      <c r="I10" s="17"/>
      <c r="J10" s="23" t="str">
        <f>IF(B10="","",B10)</f>
        <v>Elektřina</v>
      </c>
      <c r="K10" s="24"/>
      <c r="L10" s="77" t="s">
        <v>1</v>
      </c>
      <c r="M10" s="80" t="s">
        <v>58</v>
      </c>
      <c r="N10" s="81">
        <v>2021</v>
      </c>
      <c r="O10" s="78" t="str">
        <f>IF(K10="","",IF(L10="GJ",ROUND(K10/3.6,3),IF(OR(L10="t",L10="1000m3"),ROUND(K10*M10/3.6,3),K10)))</f>
        <v/>
      </c>
      <c r="P10" s="27" t="str">
        <f>IF(O10="","","MWh")</f>
        <v/>
      </c>
      <c r="S10" s="1"/>
    </row>
    <row r="11" spans="2:19" ht="15" thickBot="1" x14ac:dyDescent="0.35">
      <c r="B11" s="28" t="s">
        <v>63</v>
      </c>
      <c r="C11" s="29"/>
      <c r="D11" s="77" t="s">
        <v>2</v>
      </c>
      <c r="E11" s="82"/>
      <c r="F11" s="83"/>
      <c r="G11" s="79" t="str">
        <f>IF(C11="","",IF(D11="GJ",ROUND(C11/3.6,3),IF(OR(D11="t",D11="1000m3"),ROUND(C11*E11/3.6,3),C11)))</f>
        <v/>
      </c>
      <c r="H11" s="31" t="str">
        <f t="shared" ref="H11:H23" si="0">IF(G11="","","MWh")</f>
        <v/>
      </c>
      <c r="I11" s="17"/>
      <c r="J11" s="28" t="str">
        <f t="shared" ref="J11:J21" si="1">IF(B11="","",B11)</f>
        <v>Teplo SZTE (CZT)</v>
      </c>
      <c r="K11" s="29"/>
      <c r="L11" s="77" t="s">
        <v>2</v>
      </c>
      <c r="M11" s="82"/>
      <c r="N11" s="83"/>
      <c r="O11" s="79" t="str">
        <f>IF(K11="","",IF(L11="GJ",ROUND(K11/3.6,3),IF(OR(L11="t",L11="1000m3"),ROUND(K11*M11/3.6,3),K11)))</f>
        <v/>
      </c>
      <c r="P11" s="31" t="str">
        <f t="shared" ref="P11:P23" si="2">IF(O11="","","MWh")</f>
        <v/>
      </c>
      <c r="S11" s="1"/>
    </row>
    <row r="12" spans="2:19" ht="15" thickTop="1" x14ac:dyDescent="0.3">
      <c r="B12" s="32"/>
      <c r="C12" s="29"/>
      <c r="D12" s="25" t="str">
        <f t="shared" ref="D12:D21" si="3">IF(B12="","",VLOOKUP(B12,$B$43:$E$70,4,0))</f>
        <v/>
      </c>
      <c r="E12" s="26" t="str">
        <f t="shared" ref="E12:E21" si="4">IF(B12="","",VLOOKUP(B12,$B$43:$E$70,2,0))</f>
        <v/>
      </c>
      <c r="F12" s="33" t="str">
        <f t="shared" ref="F12:F21" si="5">IF(B12="","",VLOOKUP(B12,$B$43:$E$70,3,0))</f>
        <v/>
      </c>
      <c r="G12" s="30" t="str">
        <f>IF(C12="","",IF(D12="GJ",ROUND(C12/3.6,3),IF(OR(D12="t",D12="1000m3"),ROUND(C12*E12/3.6,3),C12)))</f>
        <v/>
      </c>
      <c r="H12" s="31" t="str">
        <f t="shared" si="0"/>
        <v/>
      </c>
      <c r="I12" s="34"/>
      <c r="J12" s="35" t="str">
        <f t="shared" si="1"/>
        <v/>
      </c>
      <c r="K12" s="29"/>
      <c r="L12" s="25" t="str">
        <f t="shared" ref="L12:L21" si="6">IF(J12="","",VLOOKUP(J12,$B$43:$E$70,4,0))</f>
        <v/>
      </c>
      <c r="M12" s="26" t="str">
        <f t="shared" ref="M12:M21" si="7">IF(J12="","",VLOOKUP(J12,$B$43:$E$70,2,0))</f>
        <v/>
      </c>
      <c r="N12" s="33" t="str">
        <f t="shared" ref="N12:N21" si="8">IF(J12="","",VLOOKUP(J12,$B$43:$E$70,3,0))</f>
        <v/>
      </c>
      <c r="O12" s="30" t="str">
        <f>IF(K12="","",IF(L12="GJ",ROUND(K12/3.6,3),IF(OR(L12="t",L12="1000m3"),ROUND(K12*M12/3.6,3),K12)))</f>
        <v/>
      </c>
      <c r="P12" s="31" t="str">
        <f t="shared" si="2"/>
        <v/>
      </c>
      <c r="Q12" s="9"/>
      <c r="S12" s="1"/>
    </row>
    <row r="13" spans="2:19" x14ac:dyDescent="0.3">
      <c r="B13" s="32"/>
      <c r="C13" s="29"/>
      <c r="D13" s="25" t="str">
        <f t="shared" si="3"/>
        <v/>
      </c>
      <c r="E13" s="30" t="str">
        <f t="shared" si="4"/>
        <v/>
      </c>
      <c r="F13" s="36" t="str">
        <f t="shared" si="5"/>
        <v/>
      </c>
      <c r="G13" s="30" t="str">
        <f>IF(C13="","",IF(D13="GJ",ROUND(C13/3.6,3),IF(OR(D13="t",D13="1000m3"),ROUND(C13*E13/3.6,3),C13)))</f>
        <v/>
      </c>
      <c r="H13" s="31" t="str">
        <f t="shared" si="0"/>
        <v/>
      </c>
      <c r="I13" s="34"/>
      <c r="J13" s="35" t="str">
        <f t="shared" si="1"/>
        <v/>
      </c>
      <c r="K13" s="29"/>
      <c r="L13" s="25" t="str">
        <f t="shared" si="6"/>
        <v/>
      </c>
      <c r="M13" s="30" t="str">
        <f t="shared" si="7"/>
        <v/>
      </c>
      <c r="N13" s="36" t="str">
        <f t="shared" si="8"/>
        <v/>
      </c>
      <c r="O13" s="30" t="str">
        <f>IF(K13="","",IF(L13="GJ",ROUND(K13/3.6,3),IF(OR(L13="t",L13="1000m3"),ROUND(K13*M13/3.6,3),K13)))</f>
        <v/>
      </c>
      <c r="P13" s="31" t="str">
        <f t="shared" si="2"/>
        <v/>
      </c>
      <c r="Q13" s="9"/>
      <c r="S13" s="1"/>
    </row>
    <row r="14" spans="2:19" x14ac:dyDescent="0.3">
      <c r="B14" s="32"/>
      <c r="C14" s="29"/>
      <c r="D14" s="25" t="str">
        <f t="shared" si="3"/>
        <v/>
      </c>
      <c r="E14" s="30" t="str">
        <f t="shared" si="4"/>
        <v/>
      </c>
      <c r="F14" s="36" t="str">
        <f t="shared" si="5"/>
        <v/>
      </c>
      <c r="G14" s="30" t="str">
        <f t="shared" ref="G14:G21" si="9">IF(C14="","",IF(D14="GJ",ROUND(C14/3.6,3),IF(OR(D14="t",D14="1000m3"),ROUND(C14*E14/3.6,3),C14)))</f>
        <v/>
      </c>
      <c r="H14" s="31" t="str">
        <f t="shared" si="0"/>
        <v/>
      </c>
      <c r="I14" s="34"/>
      <c r="J14" s="35" t="str">
        <f t="shared" si="1"/>
        <v/>
      </c>
      <c r="K14" s="29"/>
      <c r="L14" s="25" t="str">
        <f t="shared" si="6"/>
        <v/>
      </c>
      <c r="M14" s="30" t="str">
        <f t="shared" si="7"/>
        <v/>
      </c>
      <c r="N14" s="36" t="str">
        <f t="shared" si="8"/>
        <v/>
      </c>
      <c r="O14" s="30" t="str">
        <f t="shared" ref="O14:O21" si="10">IF(K14="","",IF(L14="GJ",ROUND(K14/3.6,3),IF(OR(L14="t",L14="1000m3"),ROUND(K14*M14/3.6,3),K14)))</f>
        <v/>
      </c>
      <c r="P14" s="31" t="str">
        <f t="shared" si="2"/>
        <v/>
      </c>
      <c r="Q14" s="9"/>
      <c r="S14" s="1"/>
    </row>
    <row r="15" spans="2:19" x14ac:dyDescent="0.3">
      <c r="B15" s="32"/>
      <c r="C15" s="29"/>
      <c r="D15" s="25" t="str">
        <f t="shared" si="3"/>
        <v/>
      </c>
      <c r="E15" s="30" t="str">
        <f t="shared" si="4"/>
        <v/>
      </c>
      <c r="F15" s="36" t="str">
        <f t="shared" si="5"/>
        <v/>
      </c>
      <c r="G15" s="30" t="str">
        <f t="shared" si="9"/>
        <v/>
      </c>
      <c r="H15" s="31" t="str">
        <f t="shared" si="0"/>
        <v/>
      </c>
      <c r="I15" s="34"/>
      <c r="J15" s="35" t="str">
        <f t="shared" si="1"/>
        <v/>
      </c>
      <c r="K15" s="29"/>
      <c r="L15" s="25" t="str">
        <f t="shared" si="6"/>
        <v/>
      </c>
      <c r="M15" s="30" t="str">
        <f t="shared" si="7"/>
        <v/>
      </c>
      <c r="N15" s="36" t="str">
        <f t="shared" si="8"/>
        <v/>
      </c>
      <c r="O15" s="30" t="str">
        <f t="shared" si="10"/>
        <v/>
      </c>
      <c r="P15" s="31" t="str">
        <f t="shared" si="2"/>
        <v/>
      </c>
      <c r="Q15" s="9"/>
      <c r="S15" s="1"/>
    </row>
    <row r="16" spans="2:19" x14ac:dyDescent="0.3">
      <c r="B16" s="32"/>
      <c r="C16" s="29"/>
      <c r="D16" s="25" t="str">
        <f t="shared" si="3"/>
        <v/>
      </c>
      <c r="E16" s="30" t="str">
        <f t="shared" si="4"/>
        <v/>
      </c>
      <c r="F16" s="36" t="str">
        <f t="shared" si="5"/>
        <v/>
      </c>
      <c r="G16" s="30" t="str">
        <f t="shared" si="9"/>
        <v/>
      </c>
      <c r="H16" s="31" t="str">
        <f t="shared" si="0"/>
        <v/>
      </c>
      <c r="I16" s="34"/>
      <c r="J16" s="35" t="str">
        <f t="shared" si="1"/>
        <v/>
      </c>
      <c r="K16" s="29"/>
      <c r="L16" s="25" t="str">
        <f t="shared" si="6"/>
        <v/>
      </c>
      <c r="M16" s="30" t="str">
        <f t="shared" si="7"/>
        <v/>
      </c>
      <c r="N16" s="36" t="str">
        <f t="shared" si="8"/>
        <v/>
      </c>
      <c r="O16" s="30" t="str">
        <f t="shared" si="10"/>
        <v/>
      </c>
      <c r="P16" s="31" t="str">
        <f t="shared" si="2"/>
        <v/>
      </c>
      <c r="Q16" s="9"/>
      <c r="S16" s="1"/>
    </row>
    <row r="17" spans="2:19" x14ac:dyDescent="0.3">
      <c r="B17" s="32"/>
      <c r="C17" s="29"/>
      <c r="D17" s="25" t="str">
        <f t="shared" si="3"/>
        <v/>
      </c>
      <c r="E17" s="30" t="str">
        <f t="shared" si="4"/>
        <v/>
      </c>
      <c r="F17" s="36" t="str">
        <f t="shared" si="5"/>
        <v/>
      </c>
      <c r="G17" s="30" t="str">
        <f t="shared" si="9"/>
        <v/>
      </c>
      <c r="H17" s="31" t="str">
        <f t="shared" si="0"/>
        <v/>
      </c>
      <c r="I17" s="34"/>
      <c r="J17" s="35" t="str">
        <f t="shared" si="1"/>
        <v/>
      </c>
      <c r="K17" s="29"/>
      <c r="L17" s="25" t="str">
        <f t="shared" si="6"/>
        <v/>
      </c>
      <c r="M17" s="30" t="str">
        <f t="shared" si="7"/>
        <v/>
      </c>
      <c r="N17" s="36" t="str">
        <f t="shared" si="8"/>
        <v/>
      </c>
      <c r="O17" s="30" t="str">
        <f t="shared" si="10"/>
        <v/>
      </c>
      <c r="P17" s="31" t="str">
        <f t="shared" si="2"/>
        <v/>
      </c>
      <c r="Q17" s="9"/>
      <c r="S17" s="1"/>
    </row>
    <row r="18" spans="2:19" x14ac:dyDescent="0.3">
      <c r="B18" s="32"/>
      <c r="C18" s="29"/>
      <c r="D18" s="25" t="str">
        <f t="shared" si="3"/>
        <v/>
      </c>
      <c r="E18" s="30" t="str">
        <f t="shared" si="4"/>
        <v/>
      </c>
      <c r="F18" s="36" t="str">
        <f t="shared" si="5"/>
        <v/>
      </c>
      <c r="G18" s="30" t="str">
        <f t="shared" si="9"/>
        <v/>
      </c>
      <c r="H18" s="31" t="str">
        <f t="shared" si="0"/>
        <v/>
      </c>
      <c r="I18" s="34"/>
      <c r="J18" s="35" t="str">
        <f t="shared" si="1"/>
        <v/>
      </c>
      <c r="K18" s="29"/>
      <c r="L18" s="25" t="str">
        <f t="shared" si="6"/>
        <v/>
      </c>
      <c r="M18" s="30" t="str">
        <f t="shared" si="7"/>
        <v/>
      </c>
      <c r="N18" s="36" t="str">
        <f t="shared" si="8"/>
        <v/>
      </c>
      <c r="O18" s="30" t="str">
        <f t="shared" si="10"/>
        <v/>
      </c>
      <c r="P18" s="31" t="str">
        <f t="shared" si="2"/>
        <v/>
      </c>
      <c r="Q18" s="9"/>
      <c r="S18" s="1"/>
    </row>
    <row r="19" spans="2:19" x14ac:dyDescent="0.3">
      <c r="B19" s="32"/>
      <c r="C19" s="29"/>
      <c r="D19" s="25" t="str">
        <f t="shared" si="3"/>
        <v/>
      </c>
      <c r="E19" s="30" t="str">
        <f t="shared" si="4"/>
        <v/>
      </c>
      <c r="F19" s="36" t="str">
        <f t="shared" si="5"/>
        <v/>
      </c>
      <c r="G19" s="30" t="str">
        <f t="shared" si="9"/>
        <v/>
      </c>
      <c r="H19" s="31" t="str">
        <f t="shared" si="0"/>
        <v/>
      </c>
      <c r="I19" s="34"/>
      <c r="J19" s="35" t="str">
        <f t="shared" si="1"/>
        <v/>
      </c>
      <c r="K19" s="29"/>
      <c r="L19" s="25" t="str">
        <f t="shared" si="6"/>
        <v/>
      </c>
      <c r="M19" s="30" t="str">
        <f t="shared" si="7"/>
        <v/>
      </c>
      <c r="N19" s="36" t="str">
        <f t="shared" si="8"/>
        <v/>
      </c>
      <c r="O19" s="30" t="str">
        <f t="shared" si="10"/>
        <v/>
      </c>
      <c r="P19" s="31" t="str">
        <f t="shared" si="2"/>
        <v/>
      </c>
      <c r="Q19" s="9"/>
      <c r="S19" s="1"/>
    </row>
    <row r="20" spans="2:19" ht="15" thickBot="1" x14ac:dyDescent="0.35">
      <c r="B20" s="32"/>
      <c r="C20" s="29"/>
      <c r="D20" s="25" t="str">
        <f t="shared" si="3"/>
        <v/>
      </c>
      <c r="E20" s="30" t="str">
        <f t="shared" si="4"/>
        <v/>
      </c>
      <c r="F20" s="36" t="str">
        <f t="shared" si="5"/>
        <v/>
      </c>
      <c r="G20" s="30" t="str">
        <f t="shared" si="9"/>
        <v/>
      </c>
      <c r="H20" s="31" t="str">
        <f t="shared" si="0"/>
        <v/>
      </c>
      <c r="I20" s="34"/>
      <c r="J20" s="35" t="str">
        <f t="shared" si="1"/>
        <v/>
      </c>
      <c r="K20" s="29"/>
      <c r="L20" s="25" t="str">
        <f t="shared" si="6"/>
        <v/>
      </c>
      <c r="M20" s="30" t="str">
        <f t="shared" si="7"/>
        <v/>
      </c>
      <c r="N20" s="36" t="str">
        <f t="shared" si="8"/>
        <v/>
      </c>
      <c r="O20" s="30" t="str">
        <f t="shared" si="10"/>
        <v/>
      </c>
      <c r="P20" s="31" t="str">
        <f t="shared" si="2"/>
        <v/>
      </c>
      <c r="Q20" s="9"/>
      <c r="S20" s="1"/>
    </row>
    <row r="21" spans="2:19" ht="15.6" thickTop="1" thickBot="1" x14ac:dyDescent="0.35">
      <c r="B21" s="37"/>
      <c r="C21" s="38"/>
      <c r="D21" s="39" t="str">
        <f t="shared" si="3"/>
        <v/>
      </c>
      <c r="E21" s="40" t="str">
        <f t="shared" si="4"/>
        <v/>
      </c>
      <c r="F21" s="41" t="str">
        <f t="shared" si="5"/>
        <v/>
      </c>
      <c r="G21" s="40" t="str">
        <f t="shared" si="9"/>
        <v/>
      </c>
      <c r="H21" s="42" t="str">
        <f t="shared" si="0"/>
        <v/>
      </c>
      <c r="I21" s="34"/>
      <c r="J21" s="43" t="str">
        <f t="shared" si="1"/>
        <v/>
      </c>
      <c r="K21" s="38"/>
      <c r="L21" s="39" t="str">
        <f t="shared" si="6"/>
        <v/>
      </c>
      <c r="M21" s="40" t="str">
        <f t="shared" si="7"/>
        <v/>
      </c>
      <c r="N21" s="41" t="str">
        <f t="shared" si="8"/>
        <v/>
      </c>
      <c r="O21" s="40" t="str">
        <f t="shared" si="10"/>
        <v/>
      </c>
      <c r="P21" s="42" t="str">
        <f t="shared" si="2"/>
        <v/>
      </c>
      <c r="Q21" s="9"/>
      <c r="R21" s="84" t="s">
        <v>8</v>
      </c>
      <c r="S21" s="85"/>
    </row>
    <row r="22" spans="2:19" ht="16.8" thickTop="1" x14ac:dyDescent="0.3">
      <c r="B22" s="44" t="s">
        <v>11</v>
      </c>
      <c r="C22" s="45"/>
      <c r="D22" s="46" t="s">
        <v>4</v>
      </c>
      <c r="E22" s="47">
        <v>43.59</v>
      </c>
      <c r="F22" s="46" t="s">
        <v>5</v>
      </c>
      <c r="G22" s="48" t="str">
        <f>IF(C22="","",ROUND(C22/1000*E22*R22/3.6,3))</f>
        <v/>
      </c>
      <c r="H22" s="49" t="str">
        <f t="shared" si="0"/>
        <v/>
      </c>
      <c r="I22" s="34"/>
      <c r="J22" s="44" t="str">
        <f>B22</f>
        <v>Benzín</v>
      </c>
      <c r="K22" s="45"/>
      <c r="L22" s="46" t="s">
        <v>4</v>
      </c>
      <c r="M22" s="50">
        <f>E22</f>
        <v>43.59</v>
      </c>
      <c r="N22" s="46" t="s">
        <v>5</v>
      </c>
      <c r="O22" s="48" t="str">
        <f>IF(K22="","",ROUND(K22/1000*M22*R22/3.6,3))</f>
        <v/>
      </c>
      <c r="P22" s="49" t="str">
        <f t="shared" si="2"/>
        <v/>
      </c>
      <c r="Q22" s="9"/>
      <c r="R22" s="10">
        <v>0.7</v>
      </c>
      <c r="S22" s="4" t="s">
        <v>6</v>
      </c>
    </row>
    <row r="23" spans="2:19" ht="16.8" thickBot="1" x14ac:dyDescent="0.35">
      <c r="B23" s="51" t="s">
        <v>3</v>
      </c>
      <c r="C23" s="52"/>
      <c r="D23" s="39" t="s">
        <v>4</v>
      </c>
      <c r="E23" s="53">
        <v>42.61</v>
      </c>
      <c r="F23" s="39" t="s">
        <v>5</v>
      </c>
      <c r="G23" s="40" t="str">
        <f>IF(C23="","",ROUND(C23/1000*E23*R23/3.6,3))</f>
        <v/>
      </c>
      <c r="H23" s="42" t="str">
        <f t="shared" si="0"/>
        <v/>
      </c>
      <c r="I23" s="34"/>
      <c r="J23" s="51" t="str">
        <f>B23</f>
        <v>Nafta</v>
      </c>
      <c r="K23" s="52"/>
      <c r="L23" s="39" t="s">
        <v>4</v>
      </c>
      <c r="M23" s="54">
        <f>E23</f>
        <v>42.61</v>
      </c>
      <c r="N23" s="39" t="s">
        <v>5</v>
      </c>
      <c r="O23" s="40" t="str">
        <f>IF(K23="","",ROUND(K23/1000*M23*R23/3.6,3))</f>
        <v/>
      </c>
      <c r="P23" s="42" t="str">
        <f t="shared" si="2"/>
        <v/>
      </c>
      <c r="Q23" s="9"/>
      <c r="R23" s="11">
        <v>0.85</v>
      </c>
      <c r="S23" s="5" t="s">
        <v>6</v>
      </c>
    </row>
    <row r="24" spans="2:19" ht="16.8" thickTop="1" thickBot="1" x14ac:dyDescent="0.35">
      <c r="B24" s="55" t="s">
        <v>10</v>
      </c>
      <c r="C24" s="56"/>
      <c r="D24" s="57"/>
      <c r="E24" s="58"/>
      <c r="F24" s="86">
        <f>SUM(G10:G23)</f>
        <v>0</v>
      </c>
      <c r="G24" s="86"/>
      <c r="H24" s="59" t="s">
        <v>1</v>
      </c>
      <c r="I24" s="34"/>
      <c r="J24" s="55" t="s">
        <v>10</v>
      </c>
      <c r="K24" s="56"/>
      <c r="L24" s="57"/>
      <c r="M24" s="58"/>
      <c r="N24" s="86">
        <f>SUM(O10:O23)</f>
        <v>0</v>
      </c>
      <c r="O24" s="86"/>
      <c r="P24" s="59" t="s">
        <v>1</v>
      </c>
      <c r="Q24" s="9"/>
      <c r="S24" s="1"/>
    </row>
    <row r="25" spans="2:19" ht="15" customHeight="1" thickTop="1" thickBot="1" x14ac:dyDescent="0.35">
      <c r="B25" s="16"/>
      <c r="C25" s="14"/>
      <c r="D25" s="17"/>
      <c r="E25" s="16"/>
      <c r="F25" s="17"/>
      <c r="G25" s="18"/>
      <c r="H25" s="17"/>
      <c r="I25" s="17"/>
      <c r="J25" s="17"/>
      <c r="K25" s="17"/>
      <c r="L25" s="17"/>
      <c r="M25" s="17"/>
      <c r="N25" s="17"/>
      <c r="O25" s="17"/>
      <c r="P25" s="17"/>
    </row>
    <row r="26" spans="2:19" ht="15" customHeight="1" thickTop="1" x14ac:dyDescent="0.3">
      <c r="B26" s="60" t="s">
        <v>12</v>
      </c>
      <c r="C26" s="61"/>
      <c r="D26" s="62" t="s">
        <v>13</v>
      </c>
      <c r="E26" s="87" t="str">
        <f>IF(OR(C26&gt;=250,C27&gt;1300,C29&gt;1100),"VELKÝ PODNIKATEL","")</f>
        <v/>
      </c>
      <c r="F26" s="87"/>
      <c r="G26" s="87"/>
      <c r="H26" s="87"/>
      <c r="I26" s="17"/>
      <c r="J26" s="60" t="s">
        <v>12</v>
      </c>
      <c r="K26" s="61"/>
      <c r="L26" s="62" t="s">
        <v>13</v>
      </c>
      <c r="M26" s="87" t="str">
        <f>IF(OR(K26&gt;=250,K27&gt;1300,K29&gt;1100),"VELKÝ PODNIKATEL","")</f>
        <v/>
      </c>
      <c r="N26" s="87"/>
      <c r="O26" s="87"/>
      <c r="P26" s="87"/>
    </row>
    <row r="27" spans="2:19" ht="14.4" customHeight="1" x14ac:dyDescent="0.3">
      <c r="B27" s="63" t="s">
        <v>60</v>
      </c>
      <c r="C27" s="64"/>
      <c r="D27" s="65" t="s">
        <v>14</v>
      </c>
      <c r="E27" s="87"/>
      <c r="F27" s="87"/>
      <c r="G27" s="87"/>
      <c r="H27" s="87"/>
      <c r="I27" s="17"/>
      <c r="J27" s="63" t="s">
        <v>60</v>
      </c>
      <c r="K27" s="64"/>
      <c r="L27" s="65" t="s">
        <v>14</v>
      </c>
      <c r="M27" s="87"/>
      <c r="N27" s="87"/>
      <c r="O27" s="87"/>
      <c r="P27" s="87"/>
    </row>
    <row r="28" spans="2:19" ht="14.4" customHeight="1" x14ac:dyDescent="0.3">
      <c r="B28" s="66" t="s">
        <v>16</v>
      </c>
      <c r="C28" s="105" t="s">
        <v>25</v>
      </c>
      <c r="D28" s="106"/>
      <c r="E28" s="87"/>
      <c r="F28" s="87"/>
      <c r="G28" s="87"/>
      <c r="H28" s="87"/>
      <c r="I28" s="17"/>
      <c r="J28" s="66" t="s">
        <v>16</v>
      </c>
      <c r="K28" s="88" t="str">
        <f>C28</f>
        <v>NE</v>
      </c>
      <c r="L28" s="89"/>
      <c r="M28" s="87"/>
      <c r="N28" s="87"/>
      <c r="O28" s="87"/>
      <c r="P28" s="87"/>
    </row>
    <row r="29" spans="2:19" ht="15.6" customHeight="1" thickBot="1" x14ac:dyDescent="0.35">
      <c r="B29" s="67" t="s">
        <v>15</v>
      </c>
      <c r="C29" s="68"/>
      <c r="D29" s="69" t="s">
        <v>14</v>
      </c>
      <c r="E29" s="70"/>
      <c r="F29" s="70"/>
      <c r="G29" s="70"/>
      <c r="H29" s="70"/>
      <c r="I29" s="17"/>
      <c r="J29" s="67" t="s">
        <v>15</v>
      </c>
      <c r="K29" s="68"/>
      <c r="L29" s="69" t="s">
        <v>14</v>
      </c>
      <c r="M29" s="70"/>
      <c r="N29" s="70"/>
      <c r="O29" s="70"/>
      <c r="P29" s="70"/>
    </row>
    <row r="30" spans="2:19" ht="15.6" thickTop="1" thickBot="1" x14ac:dyDescent="0.35">
      <c r="B30" s="16"/>
      <c r="C30" s="14"/>
      <c r="D30" s="17"/>
      <c r="E30" s="16"/>
      <c r="F30" s="16"/>
      <c r="G30" s="16"/>
      <c r="H30" s="16"/>
      <c r="I30" s="17"/>
      <c r="J30" s="16"/>
      <c r="K30" s="14"/>
      <c r="L30" s="17"/>
      <c r="M30" s="16"/>
      <c r="N30" s="16"/>
      <c r="O30" s="16"/>
      <c r="P30" s="16"/>
    </row>
    <row r="31" spans="2:19" ht="15.6" customHeight="1" thickTop="1" thickBot="1" x14ac:dyDescent="0.35">
      <c r="B31" s="71" t="s">
        <v>61</v>
      </c>
      <c r="C31" s="72">
        <f>F24</f>
        <v>0</v>
      </c>
      <c r="D31" s="73" t="str">
        <f>H24</f>
        <v>MWh</v>
      </c>
      <c r="E31" s="16"/>
      <c r="F31" s="16"/>
      <c r="G31" s="16"/>
      <c r="H31" s="16"/>
      <c r="I31" s="17"/>
      <c r="J31" s="71" t="s">
        <v>61</v>
      </c>
      <c r="K31" s="72">
        <f>N24</f>
        <v>0</v>
      </c>
      <c r="L31" s="73" t="str">
        <f>P24</f>
        <v>MWh</v>
      </c>
      <c r="M31" s="16"/>
      <c r="N31" s="16"/>
      <c r="O31" s="16"/>
      <c r="P31" s="16"/>
    </row>
    <row r="32" spans="2:19" ht="15.6" customHeight="1" thickTop="1" x14ac:dyDescent="0.3">
      <c r="B32" s="74"/>
      <c r="C32" s="75"/>
      <c r="D32" s="34"/>
      <c r="E32" s="16"/>
      <c r="F32" s="16"/>
      <c r="G32" s="16"/>
      <c r="H32" s="16"/>
      <c r="I32" s="17"/>
      <c r="J32" s="74"/>
      <c r="K32" s="75"/>
      <c r="L32" s="34"/>
      <c r="M32" s="16"/>
      <c r="N32" s="16"/>
      <c r="O32" s="16"/>
      <c r="P32" s="16"/>
    </row>
    <row r="33" spans="2:16" ht="15.6" customHeight="1" thickBot="1" x14ac:dyDescent="0.45">
      <c r="B33" s="76" t="str">
        <f>"rok " &amp;D5</f>
        <v>rok 2020</v>
      </c>
      <c r="C33" s="75"/>
      <c r="D33" s="34"/>
      <c r="E33" s="16"/>
      <c r="F33" s="16"/>
      <c r="G33" s="16"/>
      <c r="H33" s="16"/>
      <c r="I33" s="17"/>
      <c r="J33" s="76" t="str">
        <f>"rok " &amp;L5</f>
        <v>rok 2019</v>
      </c>
      <c r="K33" s="75"/>
      <c r="L33" s="34"/>
      <c r="M33" s="16"/>
      <c r="N33" s="16"/>
      <c r="O33" s="16"/>
      <c r="P33" s="16"/>
    </row>
    <row r="34" spans="2:16" ht="21.6" customHeight="1" thickTop="1" x14ac:dyDescent="0.3">
      <c r="B34" s="99" t="str">
        <f>IF(C28="ANO","ORGÁN VEŘEJNÉ MOCI","")&amp;IF(AND(C28="NE",E26="",E31&lt;=5000),"JINÝ NEŽ VELKÝ PODNIKATEL","")&amp;IF(AND(C28="NE",E26="VELKÝ PODNIKATEL"),E26&amp;" ","")</f>
        <v>JINÝ NEŽ VELKÝ PODNIKATEL</v>
      </c>
      <c r="C34" s="100"/>
      <c r="D34" s="100"/>
      <c r="E34" s="100"/>
      <c r="F34" s="100"/>
      <c r="G34" s="100"/>
      <c r="H34" s="101"/>
      <c r="I34" s="17"/>
      <c r="J34" s="99" t="str">
        <f>IF(K28="ANO","ORGÁN VEŘEJNÉ MOCI","")&amp;IF(AND(K28="NE",M26="",M31&lt;=5000),"JINÝ NEŽ VELKÝ PODNIKATEL","")&amp;IF(AND(K28="NE",M26="VELKÝ PODNIKATEL"),M26&amp;" ","")</f>
        <v>JINÝ NEŽ VELKÝ PODNIKATEL</v>
      </c>
      <c r="K34" s="100"/>
      <c r="L34" s="100"/>
      <c r="M34" s="100"/>
      <c r="N34" s="100"/>
      <c r="O34" s="100"/>
      <c r="P34" s="101"/>
    </row>
    <row r="35" spans="2:16" ht="18" customHeight="1" x14ac:dyDescent="0.3">
      <c r="B35" s="102" t="str">
        <f>IF(C31&gt;5000," SE SPOTŘEBOU ENERGIE VYŠŠÍ NEŽ 5.000 MWh",IF(AND(C31&gt;500,C28="ANO")," SE SPOTŘEBOU VYŠŠÍ NEŽ 500 MWh",IF(AND(C31&gt;200,E26="VELKÝ PODNIKATEL")," SE SPOTŘEBOU VYŠŠÍ NEŽ 200 MWh"," SE SPOTŘEBOU NIŽŠÍ NEŽ 5.000 MWh")))</f>
        <v xml:space="preserve"> SE SPOTŘEBOU NIŽŠÍ NEŽ 5.000 MWh</v>
      </c>
      <c r="C35" s="103"/>
      <c r="D35" s="103"/>
      <c r="E35" s="103"/>
      <c r="F35" s="103"/>
      <c r="G35" s="103"/>
      <c r="H35" s="104"/>
      <c r="I35" s="17"/>
      <c r="J35" s="102" t="str">
        <f>IF(K31&gt;5000," SE SPOTŘEBOU ENERGIE VYŠŠÍ NEŽ 5.000 MWh",IF(AND(K31&gt;500,K28="ANO")," SE SPOTŘEBOU VYŠŠÍ NEŽ 500 MWh",IF(AND(K31&gt;200,M26="VELKÝ PODNIKATEL")," SE SPOTŘEBOU VYŠŠÍ NEŽ 200 MWh"," SE SPOTŘEBOU NIŽŠÍ NEŽ 5.000 MWh")))</f>
        <v xml:space="preserve"> SE SPOTŘEBOU NIŽŠÍ NEŽ 5.000 MWh</v>
      </c>
      <c r="K35" s="103"/>
      <c r="L35" s="103"/>
      <c r="M35" s="103"/>
      <c r="N35" s="103"/>
      <c r="O35" s="103"/>
      <c r="P35" s="104"/>
    </row>
    <row r="36" spans="2:16" ht="15" customHeight="1" x14ac:dyDescent="0.3">
      <c r="B36" s="93" t="str">
        <f>IF(AND(C31&gt;5000,E26&lt;&gt;"",C28="NE"),"POŽADOVÁN ENERGETICKÝ AUDIT (S PLATNOSTÍ 4 ROKY) NEBO ZAVEDENÍ ENERGETICKÉHO MANAGEMENTU DLE ČSN EN ISO 50001",IF(C31&gt;5000,"POŽADOVÁN ENERGETICKÝ AUDIT (S PLATNOSTÍ 10 LET) NEBO ZAVEDENÍ ENERGETICKÉHO MANAGEMENTU DLE ČSN EN ISO 50001",IF(AND(C31&gt;500,C28="ANO"),"POŽADOVÁN ENERGETICKÝ AUDIT (S PLATNOSTÍ 10 LET) NEBO ZAVEDENÍ ENERGETICKÉHO MANAGEMENTU DLE ČSN EN ISO 50001",IF(AND(C31&gt;200,E26="VELKÝ PODNIKATEL",C28="NE"),"POŽADOVÁN ENERGETICKÝ AUDIT (S PLATNOSTÍ 4 ROKY) NEBO ZAVEDENÍ ENERGETICKÉHO MANAGEMENTU DLE ČSN EN ISO 50001","ENERGETICKÝ AUDIT NEBO ZAVEDENÍ ENERGETICKÉHO MANAGEMENTU DLE ČSN EN ISO 50001 NEJSOU POVINNÉ"))))</f>
        <v>ENERGETICKÝ AUDIT NEBO ZAVEDENÍ ENERGETICKÉHO MANAGEMENTU DLE ČSN EN ISO 50001 NEJSOU POVINNÉ</v>
      </c>
      <c r="C36" s="94"/>
      <c r="D36" s="94"/>
      <c r="E36" s="94"/>
      <c r="F36" s="94"/>
      <c r="G36" s="94"/>
      <c r="H36" s="95"/>
      <c r="I36" s="17"/>
      <c r="J36" s="93" t="str">
        <f>IF(AND(K31&gt;5000,M26&lt;&gt;"",K28="NE"),"POŽADOVÁN ENERGETICKÝ AUDIT (S PLATNOSTÍ 4 ROKY) NEBO ZAVEDENÍ ENERGETICKÉHO MANAGEMENTU DLE ČSN EN ISO 50001",IF(K31&gt;5000,"POŽADOVÁN ENERGETICKÝ AUDIT (S PLATNOSTÍ 10 LET) NEBO ZAVEDENÍ ENERGETICKÉHO MANAGEMENTU DLE ČSN EN ISO 50001",IF(AND(K31&gt;500,K28="ANO"),"POŽADOVÁN ENERGETICKÝ AUDIT (S PLATNOSTÍ 10 LET) NEBO ZAVEDENÍ ENERGETICKÉHO MANAGEMENTU DLE ČSN EN ISO 50001",IF(AND(K31&gt;200,M26="VELKÝ PODNIKATEL",K28="NE"),"POŽADOVÁN ENERGETICKÝ AUDIT (S PLATNOSTÍ 4 ROKY) NEBO ZAVEDENÍ ENERGETICKÉHO MANAGEMENTU DLE ČSN EN ISO 50001","ENERGETICKÝ AUDIT NEBO ZAVEDENÍ ENERGETICKÉHO MANAGEMENTU DLE ČSN EN ISO 50001 NEJSOU POVINNÉ"))))</f>
        <v>ENERGETICKÝ AUDIT NEBO ZAVEDENÍ ENERGETICKÉHO MANAGEMENTU DLE ČSN EN ISO 50001 NEJSOU POVINNÉ</v>
      </c>
      <c r="K36" s="94"/>
      <c r="L36" s="94"/>
      <c r="M36" s="94"/>
      <c r="N36" s="94"/>
      <c r="O36" s="94"/>
      <c r="P36" s="95"/>
    </row>
    <row r="37" spans="2:16" ht="15" customHeight="1" x14ac:dyDescent="0.3">
      <c r="B37" s="93"/>
      <c r="C37" s="94"/>
      <c r="D37" s="94"/>
      <c r="E37" s="94"/>
      <c r="F37" s="94"/>
      <c r="G37" s="94"/>
      <c r="H37" s="95"/>
      <c r="I37" s="17"/>
      <c r="J37" s="93"/>
      <c r="K37" s="94"/>
      <c r="L37" s="94"/>
      <c r="M37" s="94"/>
      <c r="N37" s="94"/>
      <c r="O37" s="94"/>
      <c r="P37" s="95"/>
    </row>
    <row r="38" spans="2:16" ht="15" customHeight="1" thickBot="1" x14ac:dyDescent="0.35">
      <c r="B38" s="96"/>
      <c r="C38" s="97"/>
      <c r="D38" s="97"/>
      <c r="E38" s="97"/>
      <c r="F38" s="97"/>
      <c r="G38" s="97"/>
      <c r="H38" s="98"/>
      <c r="I38" s="17"/>
      <c r="J38" s="96"/>
      <c r="K38" s="97"/>
      <c r="L38" s="97"/>
      <c r="M38" s="97"/>
      <c r="N38" s="97"/>
      <c r="O38" s="97"/>
      <c r="P38" s="98"/>
    </row>
    <row r="39" spans="2:16" ht="15.6" thickTop="1" thickBot="1" x14ac:dyDescent="0.35">
      <c r="B39" s="16"/>
      <c r="C39" s="14"/>
      <c r="D39" s="17"/>
      <c r="E39" s="16"/>
      <c r="F39" s="17"/>
      <c r="G39" s="18"/>
      <c r="H39" s="17"/>
      <c r="I39" s="17"/>
      <c r="J39" s="16"/>
      <c r="K39" s="14"/>
      <c r="L39" s="17"/>
      <c r="M39" s="16"/>
      <c r="N39" s="17"/>
      <c r="O39" s="18"/>
      <c r="P39" s="116" t="s">
        <v>62</v>
      </c>
    </row>
    <row r="40" spans="2:16" ht="22.2" thickTop="1" thickBot="1" x14ac:dyDescent="0.45">
      <c r="B40" s="90" t="str">
        <f>IF(OR(B36="ENERGETICKÝ AUDIT NEBO ZAVEDENÍ ENERGETICKÉHO MANAGEMENTU DLE ČSN EN ISO 50001 NEJSOU POVINNÉ",J36="ENERGETICKÝ AUDIT NEBO ZAVEDENÍ ENERGETICKÉHO MANAGEMENTU DLE ČSN EN ISO 50001 NEJSOU POVINNÉ"),"POŽADAVEK NENÍ PLATNÝ PO 2 ROKY PO SOBĚ JDOUCÍ &gt;&gt;&gt; NEVZNIKÁ ZÁKONEM POŽADOVANÁ POVINNOST","!!! POŽADAVEK JE PLATNÝ PO 2 ROKY PO SOBĚ JDOUCÍ !!!")</f>
        <v>POŽADAVEK NENÍ PLATNÝ PO 2 ROKY PO SOBĚ JDOUCÍ &gt;&gt;&gt; NEVZNIKÁ ZÁKONEM POŽADOVANÁ POVINNOST</v>
      </c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2"/>
    </row>
    <row r="41" spans="2:16" ht="12.6" customHeight="1" thickTop="1" x14ac:dyDescent="0.3">
      <c r="P41" s="116"/>
    </row>
    <row r="43" spans="2:16" hidden="1" x14ac:dyDescent="0.3">
      <c r="B43" s="6" t="s">
        <v>26</v>
      </c>
      <c r="C43" s="8">
        <v>33.479999999999997</v>
      </c>
      <c r="D43" s="7" t="s">
        <v>57</v>
      </c>
      <c r="E43" s="7" t="s">
        <v>56</v>
      </c>
    </row>
    <row r="44" spans="2:16" hidden="1" x14ac:dyDescent="0.3">
      <c r="B44" s="6" t="s">
        <v>27</v>
      </c>
      <c r="C44" s="8">
        <v>46.4</v>
      </c>
      <c r="D44" s="7" t="s">
        <v>5</v>
      </c>
      <c r="E44" s="7" t="s">
        <v>55</v>
      </c>
    </row>
    <row r="45" spans="2:16" hidden="1" x14ac:dyDescent="0.3">
      <c r="B45" s="6" t="s">
        <v>28</v>
      </c>
      <c r="C45" s="8">
        <v>42.3</v>
      </c>
      <c r="D45" s="7" t="s">
        <v>5</v>
      </c>
      <c r="E45" s="7" t="s">
        <v>55</v>
      </c>
    </row>
    <row r="46" spans="2:16" hidden="1" x14ac:dyDescent="0.3">
      <c r="B46" s="6" t="s">
        <v>29</v>
      </c>
      <c r="C46" s="8">
        <v>14.62</v>
      </c>
      <c r="D46" s="7" t="s">
        <v>5</v>
      </c>
      <c r="E46" s="7" t="s">
        <v>55</v>
      </c>
    </row>
    <row r="47" spans="2:16" hidden="1" x14ac:dyDescent="0.3">
      <c r="B47" s="6" t="s">
        <v>30</v>
      </c>
      <c r="C47" s="8">
        <v>16.21</v>
      </c>
      <c r="D47" s="7" t="s">
        <v>5</v>
      </c>
      <c r="E47" s="7" t="s">
        <v>55</v>
      </c>
    </row>
    <row r="48" spans="2:16" hidden="1" x14ac:dyDescent="0.3">
      <c r="B48" s="6" t="s">
        <v>31</v>
      </c>
      <c r="C48" s="8">
        <v>11.72</v>
      </c>
      <c r="D48" s="7" t="s">
        <v>5</v>
      </c>
      <c r="E48" s="7" t="s">
        <v>55</v>
      </c>
    </row>
    <row r="49" spans="2:5" hidden="1" x14ac:dyDescent="0.3">
      <c r="B49" s="6" t="s">
        <v>32</v>
      </c>
      <c r="C49" s="8">
        <v>17.18</v>
      </c>
      <c r="D49" s="7" t="s">
        <v>5</v>
      </c>
      <c r="E49" s="7" t="s">
        <v>55</v>
      </c>
    </row>
    <row r="50" spans="2:5" hidden="1" x14ac:dyDescent="0.3">
      <c r="B50" s="6" t="s">
        <v>33</v>
      </c>
      <c r="C50" s="8">
        <v>10.49</v>
      </c>
      <c r="D50" s="7" t="s">
        <v>5</v>
      </c>
      <c r="E50" s="7" t="s">
        <v>55</v>
      </c>
    </row>
    <row r="51" spans="2:5" hidden="1" x14ac:dyDescent="0.3">
      <c r="B51" s="6" t="s">
        <v>34</v>
      </c>
      <c r="C51" s="8">
        <v>14.17</v>
      </c>
      <c r="D51" s="7" t="s">
        <v>5</v>
      </c>
      <c r="E51" s="7" t="s">
        <v>55</v>
      </c>
    </row>
    <row r="52" spans="2:5" hidden="1" x14ac:dyDescent="0.3">
      <c r="B52" s="6" t="s">
        <v>35</v>
      </c>
      <c r="C52" s="8">
        <v>22.78</v>
      </c>
      <c r="D52" s="7" t="s">
        <v>5</v>
      </c>
      <c r="E52" s="7" t="s">
        <v>55</v>
      </c>
    </row>
    <row r="53" spans="2:5" hidden="1" x14ac:dyDescent="0.3">
      <c r="B53" s="6" t="s">
        <v>36</v>
      </c>
      <c r="C53" s="8">
        <v>29.21</v>
      </c>
      <c r="D53" s="7" t="s">
        <v>5</v>
      </c>
      <c r="E53" s="7" t="s">
        <v>55</v>
      </c>
    </row>
    <row r="54" spans="2:5" hidden="1" x14ac:dyDescent="0.3">
      <c r="B54" s="6" t="s">
        <v>37</v>
      </c>
      <c r="C54" s="8">
        <v>15.57</v>
      </c>
      <c r="D54" s="7" t="s">
        <v>5</v>
      </c>
      <c r="E54" s="7" t="s">
        <v>55</v>
      </c>
    </row>
    <row r="55" spans="2:5" hidden="1" x14ac:dyDescent="0.3">
      <c r="B55" s="6" t="s">
        <v>38</v>
      </c>
      <c r="C55" s="8">
        <v>22.61</v>
      </c>
      <c r="D55" s="7" t="s">
        <v>5</v>
      </c>
      <c r="E55" s="7" t="s">
        <v>55</v>
      </c>
    </row>
    <row r="56" spans="2:5" hidden="1" x14ac:dyDescent="0.3">
      <c r="B56" s="6" t="s">
        <v>39</v>
      </c>
      <c r="C56" s="8">
        <v>27.51</v>
      </c>
      <c r="D56" s="7" t="s">
        <v>5</v>
      </c>
      <c r="E56" s="7" t="s">
        <v>55</v>
      </c>
    </row>
    <row r="57" spans="2:5" hidden="1" x14ac:dyDescent="0.3">
      <c r="B57" s="6" t="s">
        <v>40</v>
      </c>
      <c r="C57" s="8">
        <v>16.71</v>
      </c>
      <c r="D57" s="7" t="s">
        <v>5</v>
      </c>
      <c r="E57" s="7" t="s">
        <v>55</v>
      </c>
    </row>
    <row r="58" spans="2:5" hidden="1" x14ac:dyDescent="0.3">
      <c r="B58" s="6" t="s">
        <v>41</v>
      </c>
      <c r="C58" s="8">
        <v>14.79</v>
      </c>
      <c r="D58" s="7" t="s">
        <v>5</v>
      </c>
      <c r="E58" s="7" t="s">
        <v>55</v>
      </c>
    </row>
    <row r="59" spans="2:5" hidden="1" x14ac:dyDescent="0.3">
      <c r="B59" s="6" t="s">
        <v>42</v>
      </c>
      <c r="C59" s="8">
        <v>27.49</v>
      </c>
      <c r="D59" s="7" t="s">
        <v>5</v>
      </c>
      <c r="E59" s="7" t="s">
        <v>55</v>
      </c>
    </row>
    <row r="60" spans="2:5" hidden="1" x14ac:dyDescent="0.3">
      <c r="B60" s="6" t="s">
        <v>43</v>
      </c>
      <c r="C60" s="8">
        <v>8.7899999999999991</v>
      </c>
      <c r="D60" s="7" t="s">
        <v>5</v>
      </c>
      <c r="E60" s="7" t="s">
        <v>55</v>
      </c>
    </row>
    <row r="61" spans="2:5" hidden="1" x14ac:dyDescent="0.3">
      <c r="B61" s="6" t="s">
        <v>44</v>
      </c>
      <c r="C61" s="8">
        <v>23.05</v>
      </c>
      <c r="D61" s="7" t="s">
        <v>5</v>
      </c>
      <c r="E61" s="7" t="s">
        <v>55</v>
      </c>
    </row>
    <row r="62" spans="2:5" hidden="1" x14ac:dyDescent="0.3">
      <c r="B62" s="6" t="s">
        <v>45</v>
      </c>
      <c r="C62" s="8">
        <v>15.5</v>
      </c>
      <c r="D62" s="7" t="s">
        <v>5</v>
      </c>
      <c r="E62" s="7" t="s">
        <v>55</v>
      </c>
    </row>
    <row r="63" spans="2:5" hidden="1" x14ac:dyDescent="0.3">
      <c r="B63" s="6" t="s">
        <v>46</v>
      </c>
      <c r="C63" s="8">
        <v>9.1199999999999992</v>
      </c>
      <c r="D63" s="7" t="s">
        <v>5</v>
      </c>
      <c r="E63" s="7" t="s">
        <v>55</v>
      </c>
    </row>
    <row r="64" spans="2:5" hidden="1" x14ac:dyDescent="0.3">
      <c r="B64" s="6" t="s">
        <v>47</v>
      </c>
      <c r="C64" s="8">
        <v>14.11</v>
      </c>
      <c r="D64" s="7" t="s">
        <v>5</v>
      </c>
      <c r="E64" s="7" t="s">
        <v>55</v>
      </c>
    </row>
    <row r="65" spans="2:5" hidden="1" x14ac:dyDescent="0.3">
      <c r="B65" s="6" t="s">
        <v>48</v>
      </c>
      <c r="C65" s="8">
        <v>34.92</v>
      </c>
      <c r="D65" s="7" t="s">
        <v>5</v>
      </c>
      <c r="E65" s="7" t="s">
        <v>55</v>
      </c>
    </row>
    <row r="66" spans="2:5" hidden="1" x14ac:dyDescent="0.3">
      <c r="B66" s="6" t="s">
        <v>49</v>
      </c>
      <c r="C66" s="8">
        <v>40.61</v>
      </c>
      <c r="D66" s="7" t="s">
        <v>5</v>
      </c>
      <c r="E66" s="7" t="s">
        <v>55</v>
      </c>
    </row>
    <row r="67" spans="2:5" hidden="1" x14ac:dyDescent="0.3">
      <c r="B67" s="6" t="s">
        <v>50</v>
      </c>
      <c r="C67" s="8">
        <v>14.5</v>
      </c>
      <c r="D67" s="7" t="s">
        <v>57</v>
      </c>
      <c r="E67" s="7" t="s">
        <v>56</v>
      </c>
    </row>
    <row r="68" spans="2:5" hidden="1" x14ac:dyDescent="0.3">
      <c r="B68" s="6" t="s">
        <v>51</v>
      </c>
      <c r="C68" s="8">
        <v>30.11</v>
      </c>
      <c r="D68" s="7" t="s">
        <v>57</v>
      </c>
      <c r="E68" s="7" t="s">
        <v>56</v>
      </c>
    </row>
    <row r="69" spans="2:5" hidden="1" x14ac:dyDescent="0.3">
      <c r="B69" s="6" t="s">
        <v>52</v>
      </c>
      <c r="C69" s="8">
        <v>5.86</v>
      </c>
      <c r="D69" s="7" t="s">
        <v>57</v>
      </c>
      <c r="E69" s="7" t="s">
        <v>56</v>
      </c>
    </row>
    <row r="70" spans="2:5" hidden="1" x14ac:dyDescent="0.3">
      <c r="B70" s="6" t="s">
        <v>53</v>
      </c>
      <c r="C70" s="8">
        <v>15.62</v>
      </c>
      <c r="D70" s="7" t="s">
        <v>57</v>
      </c>
      <c r="E70" s="7" t="s">
        <v>56</v>
      </c>
    </row>
    <row r="71" spans="2:5" hidden="1" x14ac:dyDescent="0.3">
      <c r="B71" s="6" t="s">
        <v>54</v>
      </c>
      <c r="C71" s="8">
        <v>3.81</v>
      </c>
      <c r="D71" s="7" t="s">
        <v>57</v>
      </c>
      <c r="E71" s="7" t="s">
        <v>56</v>
      </c>
    </row>
  </sheetData>
  <sheetProtection algorithmName="SHA-512" hashValue="iKZZ/xBssx0uH9fsrEKaFzV+wvozqqrHQ5Tw1JaePEe4oY+z5h5QqX2GYKQPcHY6Ks1f09OY3oAmWNjC8fij1g==" saltValue="0JDTgSDJxJR+Czs71y11Vg==" spinCount="100000" sheet="1" objects="1" scenarios="1"/>
  <dataConsolidate/>
  <mergeCells count="23">
    <mergeCell ref="B2:P2"/>
    <mergeCell ref="O7:P7"/>
    <mergeCell ref="C7:M7"/>
    <mergeCell ref="J34:P34"/>
    <mergeCell ref="J35:P35"/>
    <mergeCell ref="K9:L9"/>
    <mergeCell ref="M9:N9"/>
    <mergeCell ref="O9:P9"/>
    <mergeCell ref="C9:D9"/>
    <mergeCell ref="E9:F9"/>
    <mergeCell ref="G9:H9"/>
    <mergeCell ref="R21:S21"/>
    <mergeCell ref="N24:O24"/>
    <mergeCell ref="M26:P28"/>
    <mergeCell ref="K28:L28"/>
    <mergeCell ref="B40:P40"/>
    <mergeCell ref="B36:H38"/>
    <mergeCell ref="B34:H34"/>
    <mergeCell ref="B35:H35"/>
    <mergeCell ref="C28:D28"/>
    <mergeCell ref="F24:G24"/>
    <mergeCell ref="E26:H28"/>
    <mergeCell ref="J36:P38"/>
  </mergeCells>
  <dataValidations xWindow="1722" yWindow="633" count="6">
    <dataValidation type="list" allowBlank="1" showInputMessage="1" showErrorMessage="1" sqref="D11 L11" xr:uid="{24013AD6-0030-4DBB-A89B-2190A1ED68A0}">
      <formula1>"GJ,MWh,t"</formula1>
    </dataValidation>
    <dataValidation type="decimal" allowBlank="1" showInputMessage="1" showErrorMessage="1" errorTitle="Pozor" error="Povolený rozsah hodnot 0,700 - 0,750 t/m3" promptTitle="Zadávání" prompt="Povolený rozsah hodnot 0,700 - 0,750 t/m3" sqref="R22" xr:uid="{4296F96A-D966-4781-A5A0-C9DD110D6EF2}">
      <formula1>0.7</formula1>
      <formula2>0.75</formula2>
    </dataValidation>
    <dataValidation type="decimal" allowBlank="1" showInputMessage="1" showErrorMessage="1" errorTitle="Pozor" error="Povolený rozsah hodnot 0,800 - 0,880 t/m3" promptTitle="Zadávání" prompt="Povolený rozsah hodnot 0,800 - 0,880 t/m3" sqref="R23" xr:uid="{F39E1BD2-98C6-4BC7-8281-C4E74870B730}">
      <formula1>0.8</formula1>
      <formula2>0.88</formula2>
    </dataValidation>
    <dataValidation type="list" allowBlank="1" showInputMessage="1" showErrorMessage="1" sqref="D10 L10" xr:uid="{F7566114-5DDA-4205-A3D5-D77099C2AAC8}">
      <formula1>"GJ,MWh,t,1000m3"</formula1>
    </dataValidation>
    <dataValidation type="list" allowBlank="1" showInputMessage="1" showErrorMessage="1" sqref="C28:D28" xr:uid="{BFE29017-4413-4E25-A641-3179BC313C4D}">
      <formula1>"ANO,NE"</formula1>
    </dataValidation>
    <dataValidation type="list" allowBlank="1" showInputMessage="1" showErrorMessage="1" sqref="J12:J21 B12:B21" xr:uid="{5ACC0E39-4F4B-4646-846A-C0301F5472E7}">
      <formula1>$B$43:$B$70</formula1>
    </dataValidation>
  </dataValidations>
  <pageMargins left="0.19685039370078741" right="0.19685039370078741" top="0.78740157480314965" bottom="0.78740157480314965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Určení EA</vt:lpstr>
      <vt:lpstr>'Určení EA'!Oblast_tisku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GrexEnergia</dc:creator>
  <cp:lastModifiedBy>Stanislav Koukol</cp:lastModifiedBy>
  <cp:lastPrinted>2021-01-06T09:46:40Z</cp:lastPrinted>
  <dcterms:created xsi:type="dcterms:W3CDTF">2020-12-30T09:51:00Z</dcterms:created>
  <dcterms:modified xsi:type="dcterms:W3CDTF">2021-01-06T09:48:35Z</dcterms:modified>
</cp:coreProperties>
</file>